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umenvox-my.sharepoint.com/personal/bradscott_lumenvox_com/Documents/Product/Aether/"/>
    </mc:Choice>
  </mc:AlternateContent>
  <xr:revisionPtr revIDLastSave="1090" documentId="8_{5C08D978-E7AD-40F9-8CCA-08FDA856DD40}" xr6:coauthVersionLast="47" xr6:coauthVersionMax="47" xr10:uidLastSave="{B672CB8A-64F1-43C7-AEBC-FB2645896AC5}"/>
  <workbookProtection workbookAlgorithmName="SHA-512" workbookHashValue="EtVHLYXVmKnt2gPTvzwfqRtopxFehoG/qbjrsupsuIvLaeg3JCTHkNP0n5suOti9CxS5ZkpHO79mMwZz/ezwUw==" workbookSaltValue="E8xMEmtWIKY3u3zcjWREig==" workbookSpinCount="100000" lockStructure="1"/>
  <bookViews>
    <workbookView xWindow="-28920" yWindow="-4320" windowWidth="29040" windowHeight="15720" xr2:uid="{D51638A3-6816-4FF5-B647-542083A69CE6}"/>
  </bookViews>
  <sheets>
    <sheet name="Overview" sheetId="3" r:id="rId1"/>
    <sheet name="Calculator" sheetId="1" r:id="rId2"/>
    <sheet name="Produc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9" i="1"/>
  <c r="F30" i="1"/>
  <c r="F24" i="1"/>
  <c r="F46" i="1"/>
  <c r="B24" i="1"/>
  <c r="B35" i="1"/>
  <c r="B34" i="1"/>
  <c r="B33" i="1"/>
  <c r="B32" i="1"/>
  <c r="B31" i="1"/>
  <c r="B30" i="1"/>
  <c r="B29" i="1"/>
  <c r="B28" i="1"/>
  <c r="B27" i="1"/>
  <c r="B26" i="1"/>
  <c r="B25" i="1"/>
  <c r="B23" i="1"/>
  <c r="B22" i="1"/>
  <c r="B21" i="1"/>
  <c r="B20" i="1"/>
  <c r="B18" i="1"/>
  <c r="B15" i="1"/>
</calcChain>
</file>

<file path=xl/sharedStrings.xml><?xml version="1.0" encoding="utf-8"?>
<sst xmlns="http://schemas.openxmlformats.org/spreadsheetml/2006/main" count="130" uniqueCount="79">
  <si>
    <t>LumenVox Containers Sizing Guide</t>
  </si>
  <si>
    <t xml:space="preserve">Version </t>
  </si>
  <si>
    <t>This guide allow customers to size their Kubernetes Container stack based on certain parameters.
This calculator is for speech products only and excludes voice biometrics</t>
  </si>
  <si>
    <t>LumenVox Containers Sizing Calculator</t>
  </si>
  <si>
    <t>Parameters</t>
  </si>
  <si>
    <t>`</t>
  </si>
  <si>
    <t>Select product</t>
  </si>
  <si>
    <t>CPA/AMD</t>
  </si>
  <si>
    <t>Insert peak concurrency of calls</t>
  </si>
  <si>
    <t>Average number of daily calls</t>
  </si>
  <si>
    <t>Average call length (in minutes)</t>
  </si>
  <si>
    <t>Is archiving enabled?</t>
  </si>
  <si>
    <t>Yes</t>
  </si>
  <si>
    <t>Retention period (in days)</t>
  </si>
  <si>
    <t>Is ITN required (ASR/Transcription only)?</t>
  </si>
  <si>
    <t>Are you using MRCP?</t>
  </si>
  <si>
    <t>Pods</t>
  </si>
  <si>
    <t># of pods required</t>
  </si>
  <si>
    <t>Hardware - Nodes</t>
  </si>
  <si>
    <t>Admin-portal</t>
  </si>
  <si>
    <t>Number of nodes</t>
  </si>
  <si>
    <t>minimum</t>
  </si>
  <si>
    <t>use memory and/or CPU usage to scale nodes (above 70% usage)</t>
  </si>
  <si>
    <t>Archive</t>
  </si>
  <si>
    <t>CPU cores count</t>
  </si>
  <si>
    <t>Asr</t>
  </si>
  <si>
    <t>RAM shared between node</t>
  </si>
  <si>
    <t>GB</t>
  </si>
  <si>
    <t>Audit</t>
  </si>
  <si>
    <t>Binary Storage</t>
  </si>
  <si>
    <t>Hardware - external services</t>
  </si>
  <si>
    <t>Biometric-active</t>
  </si>
  <si>
    <t>Mongo</t>
  </si>
  <si>
    <t>Biometric-api</t>
  </si>
  <si>
    <t>Version: 5.0.16 (minimum)</t>
  </si>
  <si>
    <t>CPU</t>
  </si>
  <si>
    <t>Biometric-identity</t>
  </si>
  <si>
    <t>Memory - RAM</t>
  </si>
  <si>
    <t>Configuration</t>
  </si>
  <si>
    <t>Storage</t>
  </si>
  <si>
    <t>Deployment</t>
  </si>
  <si>
    <t>Deployment-portal</t>
  </si>
  <si>
    <t>Postgres</t>
  </si>
  <si>
    <t>Grammar</t>
  </si>
  <si>
    <t>Version: 13 (recommended)</t>
  </si>
  <si>
    <t>ITN</t>
  </si>
  <si>
    <t>License</t>
  </si>
  <si>
    <t>LumenVox-api</t>
  </si>
  <si>
    <t>Management-api</t>
  </si>
  <si>
    <t>Persistent-volume-directory-setup</t>
  </si>
  <si>
    <t>Redis</t>
  </si>
  <si>
    <t>Reporting</t>
  </si>
  <si>
    <t>Version: 7.0.13 (minimum)</t>
  </si>
  <si>
    <t>Reporting-api</t>
  </si>
  <si>
    <t>Reporting-bio-api</t>
  </si>
  <si>
    <t>Resource</t>
  </si>
  <si>
    <t>Session</t>
  </si>
  <si>
    <t>RabbitMQ</t>
  </si>
  <si>
    <t>Transaction</t>
  </si>
  <si>
    <t>Version: 3.9.16 (recommended)</t>
  </si>
  <si>
    <t>Tts</t>
  </si>
  <si>
    <t>Vad</t>
  </si>
  <si>
    <t>Persistent storage</t>
  </si>
  <si>
    <t>Storage - SSD</t>
  </si>
  <si>
    <t>MRCP API</t>
  </si>
  <si>
    <t>MRCP instances</t>
  </si>
  <si>
    <t>Product Key &amp; Container limit</t>
  </si>
  <si>
    <t>Product</t>
  </si>
  <si>
    <t>MRCP</t>
  </si>
  <si>
    <t>RAM shared between pods</t>
  </si>
  <si>
    <t>ASR</t>
  </si>
  <si>
    <t>ASR - enhanced transcription</t>
  </si>
  <si>
    <t>Transcription</t>
  </si>
  <si>
    <t>TTS</t>
  </si>
  <si>
    <t>Yes/No selection</t>
  </si>
  <si>
    <t>No</t>
  </si>
  <si>
    <t>Verion 4.7.0</t>
  </si>
  <si>
    <t>Please apply the following paratemeters that meet your requirements</t>
  </si>
  <si>
    <t>4.7.0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</si>
</sst>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4" tint="0.39997558519241921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4"/>
      <color theme="4" tint="0.3999755851924192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1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1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2" borderId="0" xfId="0" applyFont="1" applyFill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403058</xdr:colOff>
      <xdr:row>7</xdr:row>
      <xdr:rowOff>160020</xdr:rowOff>
    </xdr:to>
    <xdr:pic>
      <xdr:nvPicPr>
        <xdr:cNvPr id="3" name="Picture 2" descr="A logo of a company&#10;&#10;Description automatically generated">
          <a:extLst>
            <a:ext uri="{FF2B5EF4-FFF2-40B4-BE49-F238E27FC236}">
              <a16:creationId xmlns:a16="http://schemas.microsoft.com/office/drawing/2014/main" id="{76EFE9EB-2CB2-204A-260A-1EBF8157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0658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039B-4062-40F1-8B93-751F655D6022}">
  <sheetPr>
    <tabColor theme="6" tint="0.59999389629810485"/>
  </sheetPr>
  <dimension ref="A9:F18"/>
  <sheetViews>
    <sheetView tabSelected="1" workbookViewId="0">
      <selection activeCell="A7" sqref="A7"/>
    </sheetView>
  </sheetViews>
  <sheetFormatPr defaultRowHeight="14.4" x14ac:dyDescent="0.3"/>
  <sheetData>
    <row r="9" spans="1:6" ht="26.4" thickBot="1" x14ac:dyDescent="0.55000000000000004">
      <c r="A9" s="8" t="s">
        <v>0</v>
      </c>
    </row>
    <row r="10" spans="1:6" ht="15" thickBot="1" x14ac:dyDescent="0.35">
      <c r="A10" s="1" t="s">
        <v>1</v>
      </c>
      <c r="B10" s="9" t="s">
        <v>78</v>
      </c>
    </row>
    <row r="12" spans="1:6" x14ac:dyDescent="0.3">
      <c r="A12" s="19" t="s">
        <v>2</v>
      </c>
      <c r="B12" s="19"/>
      <c r="C12" s="19"/>
      <c r="D12" s="19"/>
      <c r="E12" s="19"/>
      <c r="F12" s="19"/>
    </row>
    <row r="13" spans="1:6" x14ac:dyDescent="0.3">
      <c r="A13" s="19"/>
      <c r="B13" s="19"/>
      <c r="C13" s="19"/>
      <c r="D13" s="19"/>
      <c r="E13" s="19"/>
      <c r="F13" s="19"/>
    </row>
    <row r="14" spans="1:6" x14ac:dyDescent="0.3">
      <c r="A14" s="19"/>
      <c r="B14" s="19"/>
      <c r="C14" s="19"/>
      <c r="D14" s="19"/>
      <c r="E14" s="19"/>
      <c r="F14" s="19"/>
    </row>
    <row r="15" spans="1:6" x14ac:dyDescent="0.3">
      <c r="A15" s="19"/>
      <c r="B15" s="19"/>
      <c r="C15" s="19"/>
      <c r="D15" s="19"/>
      <c r="E15" s="19"/>
      <c r="F15" s="19"/>
    </row>
    <row r="16" spans="1:6" x14ac:dyDescent="0.3">
      <c r="A16" s="19"/>
      <c r="B16" s="19"/>
      <c r="C16" s="19"/>
      <c r="D16" s="19"/>
      <c r="E16" s="19"/>
      <c r="F16" s="19"/>
    </row>
    <row r="17" spans="1:6" x14ac:dyDescent="0.3">
      <c r="A17" s="19"/>
      <c r="B17" s="19"/>
      <c r="C17" s="19"/>
      <c r="D17" s="19"/>
      <c r="E17" s="19"/>
      <c r="F17" s="19"/>
    </row>
    <row r="18" spans="1:6" x14ac:dyDescent="0.3">
      <c r="A18" s="19"/>
      <c r="B18" s="19"/>
      <c r="C18" s="19"/>
      <c r="D18" s="19"/>
      <c r="E18" s="19"/>
      <c r="F18" s="19"/>
    </row>
  </sheetData>
  <mergeCells count="1">
    <mergeCell ref="A12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790C-657C-47AF-9251-B61F9888A08E}">
  <sheetPr>
    <tabColor theme="4" tint="0.59999389629810485"/>
  </sheetPr>
  <dimension ref="A1:I49"/>
  <sheetViews>
    <sheetView topLeftCell="A9" workbookViewId="0">
      <selection activeCell="B16" sqref="B16"/>
    </sheetView>
  </sheetViews>
  <sheetFormatPr defaultRowHeight="14.4" x14ac:dyDescent="0.3"/>
  <cols>
    <col min="1" max="1" width="36.33203125" customWidth="1"/>
    <col min="2" max="2" width="15" style="3" customWidth="1"/>
    <col min="5" max="5" width="32.44140625" bestFit="1" customWidth="1"/>
  </cols>
  <sheetData>
    <row r="1" spans="1:8" ht="23.4" x14ac:dyDescent="0.45">
      <c r="A1" s="12" t="s">
        <v>3</v>
      </c>
    </row>
    <row r="2" spans="1:8" x14ac:dyDescent="0.3">
      <c r="A2" s="1" t="s">
        <v>76</v>
      </c>
    </row>
    <row r="3" spans="1:8" ht="18" x14ac:dyDescent="0.35">
      <c r="A3" s="15" t="s">
        <v>4</v>
      </c>
      <c r="D3" t="s">
        <v>5</v>
      </c>
    </row>
    <row r="4" spans="1:8" ht="15" thickBot="1" x14ac:dyDescent="0.35">
      <c r="A4" s="1" t="s">
        <v>77</v>
      </c>
    </row>
    <row r="5" spans="1:8" x14ac:dyDescent="0.3">
      <c r="A5" t="s">
        <v>6</v>
      </c>
      <c r="B5" s="20" t="s">
        <v>70</v>
      </c>
      <c r="C5" s="21" t="s">
        <v>7</v>
      </c>
      <c r="D5" s="22" t="s">
        <v>7</v>
      </c>
    </row>
    <row r="6" spans="1:8" ht="14.4" customHeight="1" x14ac:dyDescent="0.3">
      <c r="A6" t="s">
        <v>8</v>
      </c>
      <c r="B6" s="23">
        <v>1</v>
      </c>
      <c r="C6" s="24"/>
      <c r="D6" s="25"/>
    </row>
    <row r="7" spans="1:8" x14ac:dyDescent="0.3">
      <c r="A7" t="s">
        <v>9</v>
      </c>
      <c r="B7" s="23">
        <v>1</v>
      </c>
      <c r="C7" s="24"/>
      <c r="D7" s="25"/>
    </row>
    <row r="8" spans="1:8" x14ac:dyDescent="0.3">
      <c r="A8" t="s">
        <v>10</v>
      </c>
      <c r="B8" s="23">
        <v>1</v>
      </c>
      <c r="C8" s="24"/>
      <c r="D8" s="25"/>
    </row>
    <row r="9" spans="1:8" x14ac:dyDescent="0.3">
      <c r="A9" t="s">
        <v>11</v>
      </c>
      <c r="B9" s="26" t="s">
        <v>12</v>
      </c>
      <c r="C9" s="27"/>
      <c r="D9" s="28"/>
    </row>
    <row r="10" spans="1:8" x14ac:dyDescent="0.3">
      <c r="A10" t="s">
        <v>13</v>
      </c>
      <c r="B10" s="23">
        <v>1</v>
      </c>
      <c r="C10" s="24"/>
      <c r="D10" s="25"/>
    </row>
    <row r="11" spans="1:8" x14ac:dyDescent="0.3">
      <c r="A11" t="s">
        <v>14</v>
      </c>
      <c r="B11" s="26" t="s">
        <v>75</v>
      </c>
      <c r="C11" s="27"/>
      <c r="D11" s="28"/>
    </row>
    <row r="12" spans="1:8" ht="15" thickBot="1" x14ac:dyDescent="0.35">
      <c r="A12" t="s">
        <v>15</v>
      </c>
      <c r="B12" s="29" t="s">
        <v>75</v>
      </c>
      <c r="C12" s="30"/>
      <c r="D12" s="31"/>
    </row>
    <row r="14" spans="1:8" ht="29.4" x14ac:dyDescent="0.35">
      <c r="A14" s="15" t="s">
        <v>16</v>
      </c>
      <c r="B14" s="10" t="s">
        <v>17</v>
      </c>
      <c r="E14" s="15" t="s">
        <v>18</v>
      </c>
      <c r="F14" s="5"/>
    </row>
    <row r="15" spans="1:8" x14ac:dyDescent="0.3">
      <c r="A15" t="s">
        <v>19</v>
      </c>
      <c r="B15" s="4">
        <f>ROUNDUP($B$6/(VLOOKUP($B$5,Product!A:AB,2,FALSE)),0)</f>
        <v>1</v>
      </c>
      <c r="C15" s="6"/>
      <c r="E15" t="s">
        <v>20</v>
      </c>
      <c r="F15" s="2">
        <v>3</v>
      </c>
      <c r="G15" t="s">
        <v>21</v>
      </c>
      <c r="H15" t="s">
        <v>22</v>
      </c>
    </row>
    <row r="16" spans="1:8" x14ac:dyDescent="0.3">
      <c r="A16" t="s">
        <v>23</v>
      </c>
      <c r="B16" s="4">
        <f>IF(B9="Yes",ROUNDUP($B$6/(VLOOKUP($B$5,Product!A:AB,3,FALSE)),0),1)</f>
        <v>1</v>
      </c>
      <c r="C16" s="7"/>
      <c r="E16" t="s">
        <v>24</v>
      </c>
      <c r="F16" s="2">
        <v>8</v>
      </c>
    </row>
    <row r="17" spans="1:9" x14ac:dyDescent="0.3">
      <c r="A17" t="s">
        <v>25</v>
      </c>
      <c r="B17" s="4">
        <f>ROUNDUP($B$6/(VLOOKUP($B$5,Product!A:AB,4,FALSE)),0)</f>
        <v>1</v>
      </c>
      <c r="E17" t="s">
        <v>26</v>
      </c>
      <c r="F17" s="2">
        <v>32</v>
      </c>
      <c r="G17" t="s">
        <v>27</v>
      </c>
    </row>
    <row r="18" spans="1:9" x14ac:dyDescent="0.3">
      <c r="A18" s="5" t="s">
        <v>28</v>
      </c>
      <c r="B18" s="18">
        <f>ROUNDUP($B$6/(VLOOKUP($B$5,Product!A:AB,5,FALSE)),0)</f>
        <v>1</v>
      </c>
      <c r="E18" s="6"/>
    </row>
    <row r="19" spans="1:9" ht="18" x14ac:dyDescent="0.35">
      <c r="A19" s="5" t="s">
        <v>29</v>
      </c>
      <c r="B19" s="18">
        <f>IF(B9="Yes",(ROUNDUP($B$6/(VLOOKUP($B$5,Product!A:AB,6,FALSE)),0)),1)</f>
        <v>1</v>
      </c>
      <c r="C19" s="14"/>
      <c r="E19" s="15" t="s">
        <v>30</v>
      </c>
    </row>
    <row r="20" spans="1:9" x14ac:dyDescent="0.3">
      <c r="A20" s="5" t="s">
        <v>38</v>
      </c>
      <c r="B20" s="18">
        <f>ROUNDUP($B$6/(VLOOKUP($B$5,Product!A:AB,11,FALSE)),0)</f>
        <v>1</v>
      </c>
      <c r="E20" s="13" t="s">
        <v>32</v>
      </c>
    </row>
    <row r="21" spans="1:9" x14ac:dyDescent="0.3">
      <c r="A21" s="5" t="s">
        <v>40</v>
      </c>
      <c r="B21" s="18">
        <f>ROUNDUP($B$6/(VLOOKUP($B$5,Product!A:AB,12,FALSE)),0)</f>
        <v>1</v>
      </c>
      <c r="E21" t="s">
        <v>34</v>
      </c>
      <c r="I21" s="6"/>
    </row>
    <row r="22" spans="1:9" x14ac:dyDescent="0.3">
      <c r="A22" s="5" t="s">
        <v>41</v>
      </c>
      <c r="B22" s="18">
        <f>ROUNDUP($B$6/(VLOOKUP($B$5,Product!A:AB,13,FALSE)),0)</f>
        <v>1</v>
      </c>
      <c r="E22" t="s">
        <v>35</v>
      </c>
      <c r="F22" s="2">
        <v>2</v>
      </c>
    </row>
    <row r="23" spans="1:9" x14ac:dyDescent="0.3">
      <c r="A23" s="5" t="s">
        <v>43</v>
      </c>
      <c r="B23" s="18">
        <f>ROUNDUP($B$6/(VLOOKUP($B$5,Product!A:AB,14,FALSE)),0)</f>
        <v>1</v>
      </c>
      <c r="E23" t="s">
        <v>37</v>
      </c>
      <c r="F23" s="2">
        <v>16</v>
      </c>
      <c r="G23" t="s">
        <v>27</v>
      </c>
    </row>
    <row r="24" spans="1:9" x14ac:dyDescent="0.3">
      <c r="A24" s="5" t="s">
        <v>45</v>
      </c>
      <c r="B24" s="18">
        <f>IF(B11="Yes",ROUNDUP($B$6/(VLOOKUP($B$5,Product!A:AB,3,FALSE)),0),1)</f>
        <v>1</v>
      </c>
      <c r="E24" t="s">
        <v>39</v>
      </c>
      <c r="F24" s="2">
        <f>IF(B9="Yes",(ROUNDUP((($B$7*(VLOOKUP($B$5,Product!A:AE,29,FALSE)))*B8*B10),0)/1000000),5)</f>
        <v>5.0000000000000001E-4</v>
      </c>
      <c r="G24" t="s">
        <v>27</v>
      </c>
    </row>
    <row r="25" spans="1:9" x14ac:dyDescent="0.3">
      <c r="A25" s="5" t="s">
        <v>46</v>
      </c>
      <c r="B25" s="18">
        <f>ROUNDUP($B$6/(VLOOKUP($B$5,Product!A:AB,16,FALSE)),0)</f>
        <v>1</v>
      </c>
    </row>
    <row r="26" spans="1:9" x14ac:dyDescent="0.3">
      <c r="A26" s="5" t="s">
        <v>47</v>
      </c>
      <c r="B26" s="18">
        <f>ROUNDUP($B$6/(VLOOKUP($B$5,Product!A:AB,17,FALSE)),0)</f>
        <v>1</v>
      </c>
      <c r="E26" s="13" t="s">
        <v>42</v>
      </c>
    </row>
    <row r="27" spans="1:9" x14ac:dyDescent="0.3">
      <c r="A27" s="5" t="s">
        <v>48</v>
      </c>
      <c r="B27" s="18">
        <f>ROUNDUP($B$6/(VLOOKUP($B$5,Product!A:AB,18,FALSE)),0)</f>
        <v>1</v>
      </c>
      <c r="E27" t="s">
        <v>44</v>
      </c>
    </row>
    <row r="28" spans="1:9" x14ac:dyDescent="0.3">
      <c r="A28" s="5" t="s">
        <v>49</v>
      </c>
      <c r="B28" s="18">
        <f>ROUNDUP($B$6/(VLOOKUP($B$5,Product!A:AB,19,FALSE)),0)</f>
        <v>1</v>
      </c>
      <c r="E28" t="s">
        <v>35</v>
      </c>
      <c r="F28" s="2">
        <v>2</v>
      </c>
    </row>
    <row r="29" spans="1:9" x14ac:dyDescent="0.3">
      <c r="A29" s="5" t="s">
        <v>51</v>
      </c>
      <c r="B29" s="18">
        <f>ROUNDUP($B$6/(VLOOKUP($B$5,Product!A:AB,20,FALSE)),0)</f>
        <v>1</v>
      </c>
      <c r="E29" t="s">
        <v>37</v>
      </c>
      <c r="F29" s="2">
        <v>2</v>
      </c>
      <c r="G29" t="s">
        <v>27</v>
      </c>
    </row>
    <row r="30" spans="1:9" x14ac:dyDescent="0.3">
      <c r="A30" s="5" t="s">
        <v>53</v>
      </c>
      <c r="B30" s="18">
        <f>ROUNDUP($B$6/(VLOOKUP($B$5,Product!A:AB,21,FALSE)),0)</f>
        <v>1</v>
      </c>
      <c r="E30" t="s">
        <v>39</v>
      </c>
      <c r="F30" s="2">
        <f>IF(B9="Yes",(ROUNDUP((($B$7*(VLOOKUP($B$5,Product!A:AE,30,FALSE)))*B8*B10),0)/1000000),5)</f>
        <v>2.5000000000000001E-5</v>
      </c>
      <c r="G30" t="s">
        <v>27</v>
      </c>
    </row>
    <row r="31" spans="1:9" x14ac:dyDescent="0.3">
      <c r="A31" s="5" t="s">
        <v>55</v>
      </c>
      <c r="B31" s="18">
        <f>ROUNDUP($B$6/(VLOOKUP($B$5,Product!A:AB,23,FALSE)),0)</f>
        <v>1</v>
      </c>
    </row>
    <row r="32" spans="1:9" x14ac:dyDescent="0.3">
      <c r="A32" s="5" t="s">
        <v>56</v>
      </c>
      <c r="B32" s="18">
        <f>ROUNDUP($B$6/(VLOOKUP($B$5,Product!A:AB,24,FALSE)),0)</f>
        <v>1</v>
      </c>
      <c r="E32" s="1" t="s">
        <v>50</v>
      </c>
    </row>
    <row r="33" spans="1:7" x14ac:dyDescent="0.3">
      <c r="A33" s="5" t="s">
        <v>58</v>
      </c>
      <c r="B33" s="18">
        <f>ROUNDUP($B$6/(VLOOKUP($B$5,Product!A:AB,25,FALSE)),0)</f>
        <v>1</v>
      </c>
      <c r="E33" t="s">
        <v>52</v>
      </c>
    </row>
    <row r="34" spans="1:7" x14ac:dyDescent="0.3">
      <c r="A34" t="s">
        <v>60</v>
      </c>
      <c r="B34" s="4">
        <f>ROUNDUP($B$6/(VLOOKUP($B$5,Product!A:AB,26,FALSE)),0)</f>
        <v>1</v>
      </c>
      <c r="E34" t="s">
        <v>35</v>
      </c>
      <c r="F34" s="2">
        <v>4</v>
      </c>
    </row>
    <row r="35" spans="1:7" x14ac:dyDescent="0.3">
      <c r="A35" t="s">
        <v>61</v>
      </c>
      <c r="B35" s="4">
        <f>ROUNDUP($B$6/(VLOOKUP($B$5,Product!A:AB,27,FALSE)),0)</f>
        <v>1</v>
      </c>
      <c r="E35" t="s">
        <v>37</v>
      </c>
      <c r="F35" s="2">
        <v>16</v>
      </c>
      <c r="G35" t="s">
        <v>27</v>
      </c>
    </row>
    <row r="37" spans="1:7" x14ac:dyDescent="0.3">
      <c r="E37" s="1" t="s">
        <v>57</v>
      </c>
    </row>
    <row r="38" spans="1:7" x14ac:dyDescent="0.3">
      <c r="E38" t="s">
        <v>59</v>
      </c>
    </row>
    <row r="39" spans="1:7" x14ac:dyDescent="0.3">
      <c r="E39" t="s">
        <v>35</v>
      </c>
      <c r="F39" s="2">
        <v>4</v>
      </c>
    </row>
    <row r="40" spans="1:7" x14ac:dyDescent="0.3">
      <c r="E40" t="s">
        <v>37</v>
      </c>
      <c r="F40" s="2">
        <v>16</v>
      </c>
      <c r="G40" t="s">
        <v>27</v>
      </c>
    </row>
    <row r="42" spans="1:7" x14ac:dyDescent="0.3">
      <c r="E42" s="1" t="s">
        <v>62</v>
      </c>
    </row>
    <row r="43" spans="1:7" x14ac:dyDescent="0.3">
      <c r="E43" t="s">
        <v>63</v>
      </c>
      <c r="F43" s="2">
        <v>100</v>
      </c>
      <c r="G43" t="s">
        <v>27</v>
      </c>
    </row>
    <row r="45" spans="1:7" ht="18" x14ac:dyDescent="0.35">
      <c r="E45" s="15" t="s">
        <v>64</v>
      </c>
    </row>
    <row r="46" spans="1:7" x14ac:dyDescent="0.3">
      <c r="E46" t="s">
        <v>65</v>
      </c>
      <c r="F46" s="17">
        <f>IF(B12="Yes",ROUNDUP($B$6/(VLOOKUP($B$5,Product!A:AB,28,FALSE)),0),0)</f>
        <v>0</v>
      </c>
    </row>
    <row r="47" spans="1:7" x14ac:dyDescent="0.3">
      <c r="E47" t="s">
        <v>35</v>
      </c>
      <c r="F47" s="2">
        <v>8</v>
      </c>
    </row>
    <row r="48" spans="1:7" x14ac:dyDescent="0.3">
      <c r="E48" t="s">
        <v>37</v>
      </c>
      <c r="F48" s="2">
        <v>16</v>
      </c>
      <c r="G48" t="s">
        <v>27</v>
      </c>
    </row>
    <row r="49" spans="5:7" x14ac:dyDescent="0.3">
      <c r="E49" t="s">
        <v>39</v>
      </c>
      <c r="F49" s="2">
        <v>50</v>
      </c>
      <c r="G49" t="s">
        <v>27</v>
      </c>
    </row>
  </sheetData>
  <sheetProtection algorithmName="SHA-512" hashValue="UJ7coK7A/JX83YDjBIgoT5cfm1FftLaDmOoeujR/7VNr4ApB4TwxjqQ/uJeQTn6ogQywjf3LZZsEzWC0N08akg==" saltValue="bSoVdd3NFDeaCLf/HTzxVA==" spinCount="100000" sheet="1"/>
  <protectedRanges>
    <protectedRange algorithmName="SHA-512" hashValue="/pmd0jznR6nfOltK9It+2x9eMlJqvSRVYBdZMkip3mPoWeeMT8OBJXMZahqYkJyu2KNLe9Mhvsq9IJ+wg/3xyg==" saltValue="hpcH9prYw+q8FMBeiLZ5ng==" spinCount="100000" sqref="A14:J49" name="fields to edit"/>
    <protectedRange sqref="B5:D12" name="Range2"/>
  </protectedRanges>
  <mergeCells count="8">
    <mergeCell ref="B5:D5"/>
    <mergeCell ref="B6:D6"/>
    <mergeCell ref="B9:D9"/>
    <mergeCell ref="B11:D11"/>
    <mergeCell ref="B12:D12"/>
    <mergeCell ref="B8:D8"/>
    <mergeCell ref="B10:D10"/>
    <mergeCell ref="B7:D7"/>
  </mergeCells>
  <dataValidations count="2">
    <dataValidation type="whole" allowBlank="1" showInputMessage="1" showErrorMessage="1" error="Insert valid number from 1-999999" sqref="B10:D10 B7:D8" xr:uid="{8EDEAAF2-3221-464C-B276-E3083F227534}">
      <formula1>1</formula1>
      <formula2>999999</formula2>
    </dataValidation>
    <dataValidation type="whole" allowBlank="1" showInputMessage="1" showErrorMessage="1" error="Insert valid number from 1-999999" promptTitle="Insert valid number" prompt="1-999999" sqref="B6:D6" xr:uid="{0817CE9E-D583-42B6-83AD-84DF0EFDCDE3}">
      <formula1>1</formula1>
      <formula2>999999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iid product" promptTitle="Select product" prompt="Select product" xr:uid="{CB9D96B6-75C9-423E-B92F-1C7FADA877CD}">
          <x14:formula1>
            <xm:f>Product!$A$3:$A$7</xm:f>
          </x14:formula1>
          <xm:sqref>B5</xm:sqref>
        </x14:dataValidation>
        <x14:dataValidation type="list" allowBlank="1" showInputMessage="1" showErrorMessage="1" promptTitle="Select Yes or No" xr:uid="{FD1D1D1F-2AF1-4703-A1D6-D29A45950217}">
          <x14:formula1>
            <xm:f>Product!$A$12:$A$13</xm:f>
          </x14:formula1>
          <xm:sqref>B9 B11:B12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66FF-521A-4849-94B5-D9D7E2B86296}">
  <dimension ref="A1:AG36"/>
  <sheetViews>
    <sheetView workbookViewId="0">
      <selection activeCell="A7" sqref="A7"/>
    </sheetView>
  </sheetViews>
  <sheetFormatPr defaultRowHeight="14.4" x14ac:dyDescent="0.3"/>
  <cols>
    <col min="1" max="1" width="28.44140625" customWidth="1"/>
    <col min="2" max="2" width="12" customWidth="1"/>
    <col min="11" max="11" width="12.6640625" customWidth="1"/>
    <col min="12" max="12" width="13.33203125" customWidth="1"/>
    <col min="13" max="13" width="20" customWidth="1"/>
    <col min="14" max="14" width="14.88671875" customWidth="1"/>
    <col min="17" max="17" width="13.33203125" customWidth="1"/>
    <col min="18" max="23" width="8.88671875" style="5"/>
    <col min="31" max="31" width="16.44140625" customWidth="1"/>
  </cols>
  <sheetData>
    <row r="1" spans="1:33" x14ac:dyDescent="0.3">
      <c r="A1" s="1" t="s">
        <v>66</v>
      </c>
    </row>
    <row r="2" spans="1:33" ht="57.6" x14ac:dyDescent="0.3">
      <c r="A2" s="1" t="s">
        <v>67</v>
      </c>
      <c r="B2" s="1" t="s">
        <v>19</v>
      </c>
      <c r="C2" s="1" t="s">
        <v>23</v>
      </c>
      <c r="D2" s="1" t="s">
        <v>25</v>
      </c>
      <c r="E2" s="1" t="s">
        <v>28</v>
      </c>
      <c r="F2" s="1" t="s">
        <v>29</v>
      </c>
      <c r="G2" s="1" t="s">
        <v>31</v>
      </c>
      <c r="H2" s="1" t="s">
        <v>33</v>
      </c>
      <c r="I2" s="1" t="s">
        <v>31</v>
      </c>
      <c r="J2" s="1" t="s">
        <v>36</v>
      </c>
      <c r="K2" s="1" t="s">
        <v>38</v>
      </c>
      <c r="L2" s="1" t="s">
        <v>40</v>
      </c>
      <c r="M2" s="1" t="s">
        <v>41</v>
      </c>
      <c r="N2" s="1" t="s">
        <v>43</v>
      </c>
      <c r="O2" s="1" t="s">
        <v>45</v>
      </c>
      <c r="P2" s="1" t="s">
        <v>46</v>
      </c>
      <c r="Q2" s="1" t="s">
        <v>47</v>
      </c>
      <c r="R2" s="16" t="s">
        <v>48</v>
      </c>
      <c r="S2" s="16" t="s">
        <v>49</v>
      </c>
      <c r="T2" s="16" t="s">
        <v>51</v>
      </c>
      <c r="U2" s="16" t="s">
        <v>53</v>
      </c>
      <c r="V2" s="16" t="s">
        <v>54</v>
      </c>
      <c r="W2" s="16" t="s">
        <v>55</v>
      </c>
      <c r="X2" s="1" t="s">
        <v>56</v>
      </c>
      <c r="Y2" s="1" t="s">
        <v>58</v>
      </c>
      <c r="Z2" s="1" t="s">
        <v>60</v>
      </c>
      <c r="AA2" s="1" t="s">
        <v>61</v>
      </c>
      <c r="AB2" s="1" t="s">
        <v>68</v>
      </c>
      <c r="AC2" s="16" t="s">
        <v>32</v>
      </c>
      <c r="AD2" s="16" t="s">
        <v>42</v>
      </c>
      <c r="AE2" s="16" t="s">
        <v>62</v>
      </c>
      <c r="AF2" s="11" t="s">
        <v>24</v>
      </c>
      <c r="AG2" s="11" t="s">
        <v>69</v>
      </c>
    </row>
    <row r="3" spans="1:33" x14ac:dyDescent="0.3">
      <c r="A3" t="s">
        <v>70</v>
      </c>
      <c r="B3">
        <v>999999</v>
      </c>
      <c r="C3" s="5">
        <v>500</v>
      </c>
      <c r="D3" s="5">
        <v>50</v>
      </c>
      <c r="E3" s="5">
        <v>999999</v>
      </c>
      <c r="F3" s="5">
        <v>500</v>
      </c>
      <c r="G3" s="5">
        <v>999999</v>
      </c>
      <c r="H3" s="5">
        <v>999999</v>
      </c>
      <c r="I3" s="5">
        <v>999999</v>
      </c>
      <c r="J3" s="5">
        <v>999999</v>
      </c>
      <c r="K3" s="5">
        <v>999999</v>
      </c>
      <c r="L3" s="5">
        <v>999999</v>
      </c>
      <c r="M3" s="5">
        <v>999999</v>
      </c>
      <c r="N3">
        <v>1250</v>
      </c>
      <c r="O3" s="5">
        <v>999999</v>
      </c>
      <c r="P3" s="5">
        <v>999999</v>
      </c>
      <c r="Q3" s="5">
        <v>100</v>
      </c>
      <c r="R3" s="5">
        <v>999999</v>
      </c>
      <c r="S3" s="5">
        <v>999999</v>
      </c>
      <c r="T3" s="5">
        <v>999999</v>
      </c>
      <c r="U3" s="5">
        <v>999999</v>
      </c>
      <c r="V3" s="5">
        <v>999999</v>
      </c>
      <c r="W3" s="5">
        <v>999999</v>
      </c>
      <c r="X3" s="5">
        <v>75</v>
      </c>
      <c r="Y3" s="5">
        <v>999999</v>
      </c>
      <c r="Z3" s="5">
        <v>999999</v>
      </c>
      <c r="AA3" s="5">
        <v>100</v>
      </c>
      <c r="AB3" s="5">
        <v>500</v>
      </c>
      <c r="AC3" s="5">
        <v>500</v>
      </c>
      <c r="AD3" s="5">
        <v>25</v>
      </c>
      <c r="AE3" s="5"/>
    </row>
    <row r="4" spans="1:33" x14ac:dyDescent="0.3">
      <c r="A4" t="s">
        <v>71</v>
      </c>
      <c r="B4">
        <v>999999</v>
      </c>
      <c r="C4" s="5">
        <v>1000</v>
      </c>
      <c r="D4" s="5">
        <v>50</v>
      </c>
      <c r="E4" s="5">
        <v>999999</v>
      </c>
      <c r="F4" s="5">
        <v>1000</v>
      </c>
      <c r="G4" s="5">
        <v>999999</v>
      </c>
      <c r="H4" s="5">
        <v>999999</v>
      </c>
      <c r="I4" s="5">
        <v>999999</v>
      </c>
      <c r="J4" s="5">
        <v>999999</v>
      </c>
      <c r="K4" s="5">
        <v>999999</v>
      </c>
      <c r="L4" s="5">
        <v>999999</v>
      </c>
      <c r="M4" s="5">
        <v>999999</v>
      </c>
      <c r="N4">
        <v>1250</v>
      </c>
      <c r="O4" s="5">
        <v>999999</v>
      </c>
      <c r="P4" s="5">
        <v>999999</v>
      </c>
      <c r="Q4" s="5">
        <v>100</v>
      </c>
      <c r="R4" s="5">
        <v>999999</v>
      </c>
      <c r="S4" s="5">
        <v>999999</v>
      </c>
      <c r="T4" s="5">
        <v>999999</v>
      </c>
      <c r="U4" s="5">
        <v>999999</v>
      </c>
      <c r="V4" s="5">
        <v>999999</v>
      </c>
      <c r="W4" s="5">
        <v>999999</v>
      </c>
      <c r="X4" s="5">
        <v>75</v>
      </c>
      <c r="Y4" s="5">
        <v>999999</v>
      </c>
      <c r="Z4" s="5">
        <v>999999</v>
      </c>
      <c r="AA4" s="5">
        <v>100</v>
      </c>
      <c r="AB4" s="5">
        <v>500</v>
      </c>
      <c r="AC4" s="5">
        <v>500</v>
      </c>
      <c r="AD4" s="5">
        <v>25</v>
      </c>
      <c r="AE4" s="5"/>
    </row>
    <row r="5" spans="1:33" x14ac:dyDescent="0.3">
      <c r="A5" t="s">
        <v>72</v>
      </c>
      <c r="B5">
        <v>999999</v>
      </c>
      <c r="C5" s="5">
        <v>250</v>
      </c>
      <c r="D5" s="5">
        <v>50</v>
      </c>
      <c r="E5" s="5">
        <v>999999</v>
      </c>
      <c r="F5" s="5">
        <v>250</v>
      </c>
      <c r="G5" s="5">
        <v>999999</v>
      </c>
      <c r="H5" s="5">
        <v>999999</v>
      </c>
      <c r="I5" s="5">
        <v>999999</v>
      </c>
      <c r="J5" s="5">
        <v>999999</v>
      </c>
      <c r="K5" s="5">
        <v>999999</v>
      </c>
      <c r="L5" s="5">
        <v>999999</v>
      </c>
      <c r="M5" s="5">
        <v>999999</v>
      </c>
      <c r="N5" s="5">
        <v>1250</v>
      </c>
      <c r="O5" s="5">
        <v>50</v>
      </c>
      <c r="P5" s="5">
        <v>999999</v>
      </c>
      <c r="Q5" s="5">
        <v>100</v>
      </c>
      <c r="R5" s="5">
        <v>999999</v>
      </c>
      <c r="S5" s="5">
        <v>999999</v>
      </c>
      <c r="T5" s="5">
        <v>999999</v>
      </c>
      <c r="U5" s="5">
        <v>999999</v>
      </c>
      <c r="V5" s="5">
        <v>999999</v>
      </c>
      <c r="W5" s="5">
        <v>999999</v>
      </c>
      <c r="X5" s="5">
        <v>75</v>
      </c>
      <c r="Y5" s="5">
        <v>999999</v>
      </c>
      <c r="Z5" s="5">
        <v>999999</v>
      </c>
      <c r="AA5" s="5">
        <v>100</v>
      </c>
      <c r="AB5" s="5">
        <v>500</v>
      </c>
      <c r="AC5" s="5">
        <v>500</v>
      </c>
      <c r="AD5" s="5">
        <v>25</v>
      </c>
      <c r="AE5" s="5"/>
    </row>
    <row r="6" spans="1:33" x14ac:dyDescent="0.3">
      <c r="A6" t="s">
        <v>7</v>
      </c>
      <c r="B6">
        <v>999999</v>
      </c>
      <c r="C6" s="5">
        <v>50</v>
      </c>
      <c r="D6" s="5">
        <v>999999</v>
      </c>
      <c r="E6" s="5">
        <v>999999</v>
      </c>
      <c r="F6" s="5">
        <v>50</v>
      </c>
      <c r="G6" s="5">
        <v>999999</v>
      </c>
      <c r="H6" s="5">
        <v>999999</v>
      </c>
      <c r="I6" s="5">
        <v>999999</v>
      </c>
      <c r="J6" s="5">
        <v>999999</v>
      </c>
      <c r="K6" s="5">
        <v>999999</v>
      </c>
      <c r="L6" s="5">
        <v>999999</v>
      </c>
      <c r="M6" s="5">
        <v>999999</v>
      </c>
      <c r="N6" s="5">
        <v>1250</v>
      </c>
      <c r="O6" s="5">
        <v>999999</v>
      </c>
      <c r="P6" s="5">
        <v>999999</v>
      </c>
      <c r="Q6" s="5">
        <v>100</v>
      </c>
      <c r="R6" s="5">
        <v>999999</v>
      </c>
      <c r="S6" s="5">
        <v>999999</v>
      </c>
      <c r="T6" s="5">
        <v>999999</v>
      </c>
      <c r="U6" s="5">
        <v>999999</v>
      </c>
      <c r="V6" s="5">
        <v>999999</v>
      </c>
      <c r="W6" s="5">
        <v>999999</v>
      </c>
      <c r="X6" s="5">
        <v>75</v>
      </c>
      <c r="Y6" s="5">
        <v>999999</v>
      </c>
      <c r="Z6" s="5">
        <v>999999</v>
      </c>
      <c r="AA6" s="5">
        <v>100</v>
      </c>
      <c r="AB6" s="5">
        <v>500</v>
      </c>
      <c r="AC6" s="5">
        <v>500</v>
      </c>
      <c r="AD6" s="5">
        <v>25</v>
      </c>
      <c r="AE6" s="5"/>
    </row>
    <row r="7" spans="1:33" x14ac:dyDescent="0.3">
      <c r="A7" t="s">
        <v>73</v>
      </c>
      <c r="B7">
        <v>999999</v>
      </c>
      <c r="C7" s="5">
        <v>250</v>
      </c>
      <c r="D7" s="5">
        <v>999999</v>
      </c>
      <c r="E7" s="5">
        <v>999999</v>
      </c>
      <c r="F7" s="5">
        <v>250</v>
      </c>
      <c r="G7" s="5">
        <v>999999</v>
      </c>
      <c r="H7" s="5">
        <v>999999</v>
      </c>
      <c r="I7" s="5">
        <v>999999</v>
      </c>
      <c r="J7" s="5">
        <v>999999</v>
      </c>
      <c r="K7" s="5">
        <v>999999</v>
      </c>
      <c r="L7" s="5">
        <v>999999</v>
      </c>
      <c r="M7" s="5">
        <v>999999</v>
      </c>
      <c r="N7">
        <v>999999</v>
      </c>
      <c r="O7" s="5">
        <v>999999</v>
      </c>
      <c r="P7" s="5">
        <v>999999</v>
      </c>
      <c r="Q7" s="5">
        <v>400</v>
      </c>
      <c r="R7" s="5">
        <v>999999</v>
      </c>
      <c r="S7" s="5">
        <v>999999</v>
      </c>
      <c r="T7" s="5">
        <v>999999</v>
      </c>
      <c r="U7" s="5">
        <v>999999</v>
      </c>
      <c r="V7" s="5">
        <v>999999</v>
      </c>
      <c r="W7" s="5">
        <v>999999</v>
      </c>
      <c r="X7" s="5">
        <v>400</v>
      </c>
      <c r="Y7" s="5">
        <v>999999</v>
      </c>
      <c r="Z7" s="5">
        <v>400</v>
      </c>
      <c r="AA7" s="5">
        <v>999999</v>
      </c>
      <c r="AB7" s="5">
        <v>500</v>
      </c>
      <c r="AC7" s="5">
        <v>2.5</v>
      </c>
      <c r="AD7" s="5">
        <v>2.5</v>
      </c>
      <c r="AE7" s="5"/>
    </row>
    <row r="8" spans="1:33" x14ac:dyDescent="0.3">
      <c r="K8" s="5"/>
      <c r="L8" s="5"/>
      <c r="M8" s="5"/>
      <c r="O8" s="5"/>
      <c r="P8" s="5"/>
      <c r="Q8" s="5"/>
      <c r="Y8" s="5"/>
      <c r="Z8" s="5"/>
      <c r="AA8" s="5"/>
      <c r="AB8" s="5"/>
      <c r="AC8" s="5"/>
      <c r="AD8" s="5"/>
      <c r="AE8" s="5"/>
    </row>
    <row r="10" spans="1:33" x14ac:dyDescent="0.3">
      <c r="B10" s="5"/>
    </row>
    <row r="11" spans="1:33" x14ac:dyDescent="0.3">
      <c r="A11" s="1" t="s">
        <v>74</v>
      </c>
      <c r="B11" s="5"/>
    </row>
    <row r="12" spans="1:33" x14ac:dyDescent="0.3">
      <c r="A12" t="s">
        <v>12</v>
      </c>
      <c r="B12" s="5"/>
    </row>
    <row r="13" spans="1:33" x14ac:dyDescent="0.3">
      <c r="A13" t="s">
        <v>75</v>
      </c>
      <c r="B13" s="5"/>
    </row>
    <row r="14" spans="1:33" x14ac:dyDescent="0.3">
      <c r="B14" s="5"/>
    </row>
    <row r="15" spans="1:33" x14ac:dyDescent="0.3">
      <c r="A15" s="5"/>
      <c r="B15" s="5"/>
    </row>
    <row r="16" spans="1:33" x14ac:dyDescent="0.3">
      <c r="A16" s="5"/>
      <c r="B16" s="5"/>
    </row>
    <row r="17" spans="1:2" x14ac:dyDescent="0.3">
      <c r="A17" s="5"/>
      <c r="B17" s="5"/>
    </row>
    <row r="18" spans="1:2" x14ac:dyDescent="0.3">
      <c r="A18" s="5"/>
      <c r="B18" s="5"/>
    </row>
    <row r="19" spans="1:2" x14ac:dyDescent="0.3">
      <c r="A19" s="5"/>
      <c r="B19" s="5"/>
    </row>
    <row r="20" spans="1:2" x14ac:dyDescent="0.3">
      <c r="A20" s="5"/>
      <c r="B20" s="5"/>
    </row>
    <row r="21" spans="1:2" x14ac:dyDescent="0.3">
      <c r="A21" s="5"/>
      <c r="B21" s="5"/>
    </row>
    <row r="22" spans="1:2" x14ac:dyDescent="0.3">
      <c r="A22" s="5"/>
      <c r="B22" s="5"/>
    </row>
    <row r="23" spans="1:2" x14ac:dyDescent="0.3">
      <c r="A23" s="5"/>
      <c r="B23" s="5"/>
    </row>
    <row r="24" spans="1:2" x14ac:dyDescent="0.3">
      <c r="A24" s="5"/>
      <c r="B24" s="5"/>
    </row>
    <row r="25" spans="1:2" x14ac:dyDescent="0.3">
      <c r="A25" s="5"/>
      <c r="B25" s="5"/>
    </row>
    <row r="26" spans="1:2" x14ac:dyDescent="0.3">
      <c r="A26" s="5"/>
      <c r="B26" s="5"/>
    </row>
    <row r="27" spans="1:2" x14ac:dyDescent="0.3">
      <c r="A27" s="5"/>
      <c r="B27" s="5"/>
    </row>
    <row r="28" spans="1:2" x14ac:dyDescent="0.3">
      <c r="A28" s="5"/>
      <c r="B28" s="5"/>
    </row>
    <row r="29" spans="1:2" x14ac:dyDescent="0.3">
      <c r="A29" s="5"/>
      <c r="B29" s="5"/>
    </row>
    <row r="30" spans="1:2" x14ac:dyDescent="0.3">
      <c r="A30" s="5"/>
      <c r="B30" s="5"/>
    </row>
    <row r="31" spans="1:2" x14ac:dyDescent="0.3">
      <c r="A31" s="5"/>
      <c r="B31" s="5"/>
    </row>
    <row r="32" spans="1:2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</sheetData>
  <sheetProtection algorithmName="SHA-512" hashValue="xN8IvI5vGjjb+aVE57YFjtvFzmy7efbBF1FKKYg9jDeQ/HTYfF0xaeSyjDILK0Qbyp/+nAmug0DZVaZC027RnQ==" saltValue="rtyzIPOStpreqUHlVIaW/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Calculator</vt:lpstr>
      <vt:lpstr>Product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Scott</dc:creator>
  <cp:keywords/>
  <dc:description/>
  <cp:lastModifiedBy>Brad Scott</cp:lastModifiedBy>
  <cp:revision/>
  <dcterms:created xsi:type="dcterms:W3CDTF">2024-01-17T20:29:43Z</dcterms:created>
  <dcterms:modified xsi:type="dcterms:W3CDTF">2024-03-08T08:48:18Z</dcterms:modified>
  <cp:category/>
  <cp:contentStatus/>
</cp:coreProperties>
</file>